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firstSheet="1" activeTab="1"/>
  </bookViews>
  <sheets>
    <sheet name="CONCEDIU" sheetId="1" r:id="rId1"/>
    <sheet name="Contract 202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<sst xmlns="http://schemas.openxmlformats.org/spreadsheetml/2006/main" count="62" uniqueCount="43">
  <si>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LUNA</t>
  </si>
  <si>
    <t>TOTAL</t>
  </si>
  <si>
    <t>buget</t>
  </si>
  <si>
    <t>necontractat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</si>
  <si>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</si>
  <si>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</si>
  <si>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</si>
  <si>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</si>
  <si>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</si>
  <si>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</si>
  <si>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CONTRACT</t>
  </si>
  <si>
    <t>SPLENDENT - Dr.Petcu Georgiana - dentist rural</t>
  </si>
  <si>
    <t>S.C.INTERDENTAL - Dr.Ion Irina Madalina Dr.Tudor Mihai Adrian - dentist urban</t>
  </si>
  <si>
    <t>CARASTOIAN MARIANA THALIDA - dentist rural</t>
  </si>
  <si>
    <t>MARINESCU LIDIA - dentist rural</t>
  </si>
  <si>
    <t>aprilie</t>
  </si>
  <si>
    <t>mai</t>
  </si>
  <si>
    <t>DENUMIRE FURNIZOR</t>
  </si>
  <si>
    <t>august</t>
  </si>
  <si>
    <t>CMI Gabriel RUSU- dentist rural</t>
  </si>
  <si>
    <t>noiembrie</t>
  </si>
  <si>
    <t>ianuarie</t>
  </si>
  <si>
    <t>februarie</t>
  </si>
  <si>
    <t>martie</t>
  </si>
  <si>
    <t>iunie</t>
  </si>
  <si>
    <t>iulie</t>
  </si>
  <si>
    <t>septembrie</t>
  </si>
  <si>
    <t>octombrie</t>
  </si>
  <si>
    <t>decembrie</t>
  </si>
  <si>
    <t>CMI DR Mihai Daniela Aurora- dentist urban</t>
  </si>
  <si>
    <t>CMI STOMATOLOGIE DOBRE CATALIN- dentist rural</t>
  </si>
  <si>
    <t>CMI DR. VASILE CRISTIAN- dentist rural</t>
  </si>
  <si>
    <t>CABINET STOMATOLOGIC DR DOBRESCU DORIAN - dentist rural</t>
  </si>
  <si>
    <t>ALECU MONALISA SRL - dentist rural</t>
  </si>
  <si>
    <t>RDC PROSMILE DENT SRL - dentist urban</t>
  </si>
  <si>
    <r>
      <t xml:space="preserve">PRO SMILE SRL - </t>
    </r>
    <r>
      <rPr>
        <b/>
        <sz val="9"/>
        <rFont val="Arial"/>
        <family val="2"/>
      </rPr>
      <t>PETRACHE RALUCA - SPECIALIST RURAL,NETSOVA STANISLAVA -MEDIC RURAL</t>
    </r>
  </si>
  <si>
    <t>TRIM.I 2024</t>
  </si>
  <si>
    <t>TRIM.II 2024</t>
  </si>
  <si>
    <t>TRIM.III 2024</t>
  </si>
  <si>
    <t>TOTAL TRIM IV 2024</t>
  </si>
  <si>
    <t>TOTAL AN  2024</t>
  </si>
  <si>
    <t>BUGET 2024</t>
  </si>
  <si>
    <t>SITUAȚIE STOMATOLOGI SUME CONTRACTATE PENTRU ANUL 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</si>
</sst>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[$-418]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8]d\ mmmm\ 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wrapText="1"/>
    </xf>
    <xf numFmtId="17" fontId="2" fillId="0" borderId="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7" fontId="0" fillId="0" borderId="10" xfId="0" applyNumberForma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4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10.140625" style="0" bestFit="1" customWidth="1"/>
  </cols>
  <sheetData>
    <row r="4" spans="2:3" ht="12.75">
      <c r="B4" s="17"/>
      <c r="C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tabSelected="1" zoomScale="96" zoomScaleNormal="96" zoomScalePageLayoutView="0" workbookViewId="0" topLeftCell="A1">
      <selection activeCell="T12" sqref="T12"/>
    </sheetView>
  </sheetViews>
  <sheetFormatPr defaultColWidth="9.140625" defaultRowHeight="12.75"/>
  <cols>
    <col min="1" max="1" width="12.8515625" style="0" customWidth="1"/>
    <col min="2" max="2" width="15.00390625" style="0" customWidth="1"/>
    <col min="3" max="3" width="13.57421875" style="0" customWidth="1"/>
    <col min="4" max="4" width="11.8515625" style="0" customWidth="1"/>
    <col min="5" max="5" width="12.28125" style="0" customWidth="1"/>
    <col min="6" max="6" width="14.140625" style="0" customWidth="1"/>
    <col min="7" max="7" width="11.7109375" style="0" customWidth="1"/>
    <col min="8" max="8" width="12.8515625" style="0" customWidth="1"/>
    <col min="9" max="9" width="12.421875" style="0" customWidth="1"/>
    <col min="10" max="10" width="12.28125" style="0" customWidth="1"/>
    <col min="11" max="11" width="14.28125" style="0" customWidth="1"/>
    <col min="12" max="12" width="13.140625" style="0" customWidth="1"/>
    <col min="13" max="13" width="16.00390625" style="0" customWidth="1"/>
    <col min="14" max="14" width="16.8515625" style="0" customWidth="1"/>
    <col min="15" max="15" width="11.7109375" style="0" customWidth="1"/>
    <col min="16" max="16" width="17.7109375" style="0" customWidth="1"/>
    <col min="17" max="17" width="12.57421875" style="0" customWidth="1"/>
    <col min="18" max="18" width="12.140625" style="0" customWidth="1"/>
    <col min="19" max="19" width="14.8515625" style="0" customWidth="1"/>
    <col min="20" max="20" width="12.7109375" style="0" customWidth="1"/>
    <col min="22" max="22" width="11.140625" style="0" customWidth="1"/>
    <col min="24" max="24" width="11.421875" style="0" customWidth="1"/>
    <col min="36" max="36" width="13.140625" style="0" customWidth="1"/>
    <col min="38" max="38" width="12.140625" style="0" customWidth="1"/>
  </cols>
  <sheetData>
    <row r="2" ht="12.75">
      <c r="A2" s="13" t="s">
        <v>42</v>
      </c>
    </row>
    <row r="3" ht="12.75">
      <c r="A3" s="13"/>
    </row>
    <row r="4" spans="2:19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</row>
    <row r="5" spans="1:20" ht="12.75">
      <c r="A5" s="46" t="s">
        <v>0</v>
      </c>
      <c r="B5" s="48" t="s">
        <v>17</v>
      </c>
      <c r="C5" s="48"/>
      <c r="D5" s="48"/>
      <c r="E5" s="48"/>
      <c r="F5" s="48"/>
      <c r="G5" s="48"/>
      <c r="H5" s="48"/>
      <c r="I5" s="48"/>
      <c r="J5" s="48"/>
      <c r="K5" s="49"/>
      <c r="L5" s="49"/>
      <c r="M5" s="49"/>
      <c r="N5" s="36"/>
      <c r="O5" s="36"/>
      <c r="P5" s="36"/>
      <c r="Q5" s="36"/>
      <c r="R5" s="36"/>
      <c r="S5" s="36"/>
      <c r="T5" s="41" t="s">
        <v>1</v>
      </c>
    </row>
    <row r="6" spans="1:20" ht="96.75" customHeight="1">
      <c r="A6" s="47"/>
      <c r="B6" s="44" t="s">
        <v>4</v>
      </c>
      <c r="C6" s="44" t="s">
        <v>8</v>
      </c>
      <c r="D6" s="44" t="s">
        <v>5</v>
      </c>
      <c r="E6" s="44" t="s">
        <v>6</v>
      </c>
      <c r="F6" s="44" t="s">
        <v>13</v>
      </c>
      <c r="G6" s="44" t="s">
        <v>7</v>
      </c>
      <c r="H6" s="44" t="s">
        <v>14</v>
      </c>
      <c r="I6" s="44" t="s">
        <v>9</v>
      </c>
      <c r="J6" s="45" t="s">
        <v>19</v>
      </c>
      <c r="K6" s="45" t="s">
        <v>11</v>
      </c>
      <c r="L6" s="45" t="s">
        <v>29</v>
      </c>
      <c r="M6" s="45" t="s">
        <v>12</v>
      </c>
      <c r="N6" s="45" t="s">
        <v>30</v>
      </c>
      <c r="O6" s="45" t="s">
        <v>31</v>
      </c>
      <c r="P6" s="45" t="s">
        <v>32</v>
      </c>
      <c r="Q6" s="45" t="s">
        <v>33</v>
      </c>
      <c r="R6" s="45" t="s">
        <v>34</v>
      </c>
      <c r="S6" s="45" t="s">
        <v>35</v>
      </c>
      <c r="T6" s="42" t="s">
        <v>1</v>
      </c>
    </row>
    <row r="7" spans="1:20" ht="12.75">
      <c r="A7" s="3"/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</row>
    <row r="8" spans="1:20" ht="12.75">
      <c r="A8" s="23" t="s">
        <v>21</v>
      </c>
      <c r="B8" s="11">
        <f>6000-171</f>
        <v>5829</v>
      </c>
      <c r="C8" s="10">
        <f>7200-229</f>
        <v>6971</v>
      </c>
      <c r="D8" s="12">
        <f>7200-44.2</f>
        <v>7155.8</v>
      </c>
      <c r="E8" s="10">
        <f>7200-339.8</f>
        <v>6860.2</v>
      </c>
      <c r="F8" s="10">
        <f>7200-31</f>
        <v>7169</v>
      </c>
      <c r="G8" s="10">
        <f>7200-160</f>
        <v>7040</v>
      </c>
      <c r="H8" s="10">
        <f>7200-150</f>
        <v>7050</v>
      </c>
      <c r="I8" s="10">
        <f>7200-7</f>
        <v>7193</v>
      </c>
      <c r="J8" s="10">
        <f>7200+88</f>
        <v>7288</v>
      </c>
      <c r="K8" s="10">
        <f>7200-15</f>
        <v>7185</v>
      </c>
      <c r="L8" s="10">
        <f>4800-51</f>
        <v>4749</v>
      </c>
      <c r="M8" s="12">
        <f>9600+7</f>
        <v>9607</v>
      </c>
      <c r="N8" s="9">
        <f>7200-24</f>
        <v>7176</v>
      </c>
      <c r="O8" s="9">
        <f>7200-323</f>
        <v>6877</v>
      </c>
      <c r="P8" s="9">
        <f>7200-1788</f>
        <v>5412</v>
      </c>
      <c r="Q8" s="9">
        <f>7200+9</f>
        <v>7209</v>
      </c>
      <c r="R8" s="9">
        <f>4800-53.6</f>
        <v>4746.4</v>
      </c>
      <c r="S8" s="9">
        <f>16200-2971.6</f>
        <v>13228.4</v>
      </c>
      <c r="T8" s="16">
        <f>B8+C8+D8+E8+F8+G8+H8+I8+J8+K8+L8+M8+N8+O8+P8+Q8+R8+S8</f>
        <v>128745.79999999999</v>
      </c>
    </row>
    <row r="9" spans="1:20" ht="12.75">
      <c r="A9" s="23" t="s">
        <v>22</v>
      </c>
      <c r="B9" s="11">
        <f>6000+171</f>
        <v>6171</v>
      </c>
      <c r="C9" s="10">
        <f>7200+229</f>
        <v>7429</v>
      </c>
      <c r="D9" s="12">
        <f>7200+44.2</f>
        <v>7244.2</v>
      </c>
      <c r="E9" s="10">
        <f>7200+339.8</f>
        <v>7539.8</v>
      </c>
      <c r="F9" s="10">
        <f>7200+31</f>
        <v>7231</v>
      </c>
      <c r="G9" s="10">
        <f>7200+160</f>
        <v>7360</v>
      </c>
      <c r="H9" s="10">
        <f>7200+150</f>
        <v>7350</v>
      </c>
      <c r="I9" s="10">
        <f>7200+7</f>
        <v>7207</v>
      </c>
      <c r="J9" s="10">
        <f>7200-88</f>
        <v>7112</v>
      </c>
      <c r="K9" s="10">
        <f>7200+15</f>
        <v>7215</v>
      </c>
      <c r="L9" s="10">
        <f>4800+51</f>
        <v>4851</v>
      </c>
      <c r="M9" s="12">
        <f>9600-7</f>
        <v>9593</v>
      </c>
      <c r="N9" s="9">
        <f>7200+24</f>
        <v>7224</v>
      </c>
      <c r="O9" s="9">
        <f>7200+323</f>
        <v>7523</v>
      </c>
      <c r="P9" s="9">
        <f>7200+1788</f>
        <v>8988</v>
      </c>
      <c r="Q9" s="9">
        <f>7200-9</f>
        <v>7191</v>
      </c>
      <c r="R9" s="9">
        <f>4800+53.6</f>
        <v>4853.6</v>
      </c>
      <c r="S9" s="9">
        <f>16200+2971.6</f>
        <v>19171.6</v>
      </c>
      <c r="T9" s="16">
        <f>B9+C9+E9+F9+G9+H9+I9+K9+M9+J9+D9+N9+O9+L9+P9+Q9+R9+S9</f>
        <v>141254.2</v>
      </c>
    </row>
    <row r="10" spans="1:20" ht="12.75">
      <c r="A10" s="23" t="s">
        <v>23</v>
      </c>
      <c r="B10" s="11">
        <v>6000</v>
      </c>
      <c r="C10" s="10">
        <v>7200</v>
      </c>
      <c r="D10" s="12">
        <v>7200</v>
      </c>
      <c r="E10" s="10">
        <v>7200</v>
      </c>
      <c r="F10" s="10">
        <v>7200</v>
      </c>
      <c r="G10" s="10">
        <v>7200</v>
      </c>
      <c r="H10" s="10">
        <v>7200</v>
      </c>
      <c r="I10" s="10">
        <v>7200</v>
      </c>
      <c r="J10" s="10">
        <v>7200</v>
      </c>
      <c r="K10" s="10">
        <v>7200</v>
      </c>
      <c r="L10" s="10">
        <v>4800</v>
      </c>
      <c r="M10" s="12">
        <v>9600</v>
      </c>
      <c r="N10" s="9">
        <v>7200</v>
      </c>
      <c r="O10" s="9">
        <v>7200</v>
      </c>
      <c r="P10" s="9">
        <v>7200</v>
      </c>
      <c r="Q10" s="9">
        <v>7200</v>
      </c>
      <c r="R10" s="9">
        <v>4800</v>
      </c>
      <c r="S10" s="9">
        <v>16200</v>
      </c>
      <c r="T10" s="16">
        <f>B10+C10+E10+F10+G10+H10+I10+K10+M10+J10+D10+N10+O10+L10+P10+Q10+R10+S10</f>
        <v>135000</v>
      </c>
    </row>
    <row r="11" spans="1:20" ht="12.75">
      <c r="A11" s="24" t="s">
        <v>36</v>
      </c>
      <c r="B11" s="20">
        <f>B8+B9+B10</f>
        <v>18000</v>
      </c>
      <c r="C11" s="20">
        <f aca="true" t="shared" si="0" ref="C11:S11">C8+C9+C10</f>
        <v>21600</v>
      </c>
      <c r="D11" s="20">
        <f t="shared" si="0"/>
        <v>21600</v>
      </c>
      <c r="E11" s="20">
        <f t="shared" si="0"/>
        <v>21600</v>
      </c>
      <c r="F11" s="20">
        <f t="shared" si="0"/>
        <v>21600</v>
      </c>
      <c r="G11" s="20">
        <f t="shared" si="0"/>
        <v>21600</v>
      </c>
      <c r="H11" s="20">
        <f t="shared" si="0"/>
        <v>21600</v>
      </c>
      <c r="I11" s="20">
        <f t="shared" si="0"/>
        <v>21600</v>
      </c>
      <c r="J11" s="20">
        <f t="shared" si="0"/>
        <v>21600</v>
      </c>
      <c r="K11" s="20">
        <f t="shared" si="0"/>
        <v>21600</v>
      </c>
      <c r="L11" s="20">
        <f t="shared" si="0"/>
        <v>14400</v>
      </c>
      <c r="M11" s="20">
        <f t="shared" si="0"/>
        <v>28800</v>
      </c>
      <c r="N11" s="20">
        <f t="shared" si="0"/>
        <v>21600</v>
      </c>
      <c r="O11" s="20">
        <f t="shared" si="0"/>
        <v>21600</v>
      </c>
      <c r="P11" s="20">
        <f t="shared" si="0"/>
        <v>21600</v>
      </c>
      <c r="Q11" s="20">
        <f t="shared" si="0"/>
        <v>21600</v>
      </c>
      <c r="R11" s="20">
        <f t="shared" si="0"/>
        <v>14400</v>
      </c>
      <c r="S11" s="20">
        <f t="shared" si="0"/>
        <v>48600</v>
      </c>
      <c r="T11" s="20">
        <f>T9+T10+T8</f>
        <v>405000</v>
      </c>
    </row>
    <row r="12" spans="1:20" ht="12.75">
      <c r="A12" s="23" t="s">
        <v>15</v>
      </c>
      <c r="B12" s="12">
        <v>6300</v>
      </c>
      <c r="C12" s="10">
        <v>7600</v>
      </c>
      <c r="D12" s="10">
        <v>7600</v>
      </c>
      <c r="E12" s="10">
        <v>7600</v>
      </c>
      <c r="F12" s="10">
        <v>7600</v>
      </c>
      <c r="G12" s="10">
        <v>7600</v>
      </c>
      <c r="H12" s="10">
        <v>7600</v>
      </c>
      <c r="I12" s="10">
        <v>7600</v>
      </c>
      <c r="J12" s="10">
        <v>7600</v>
      </c>
      <c r="K12" s="10">
        <v>7600</v>
      </c>
      <c r="L12" s="12">
        <v>5100</v>
      </c>
      <c r="M12" s="9">
        <v>10200</v>
      </c>
      <c r="N12" s="12">
        <v>7600</v>
      </c>
      <c r="O12" s="12">
        <v>7600</v>
      </c>
      <c r="P12" s="12">
        <v>7600</v>
      </c>
      <c r="Q12" s="12">
        <v>7600</v>
      </c>
      <c r="R12" s="12">
        <v>5100</v>
      </c>
      <c r="S12" s="12">
        <v>9500</v>
      </c>
      <c r="T12" s="16">
        <f>B12+C12+D12+E12+F12+G12+H12+I12+K12+M12+J12+L12+N12+O12+P12+Q12+R12+S12</f>
        <v>135000</v>
      </c>
    </row>
    <row r="13" spans="1:20" ht="12.75">
      <c r="A13" s="23" t="s">
        <v>16</v>
      </c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9"/>
      <c r="N13" s="12"/>
      <c r="O13" s="12"/>
      <c r="P13" s="12"/>
      <c r="Q13" s="12"/>
      <c r="R13" s="12"/>
      <c r="S13" s="12"/>
      <c r="T13" s="16">
        <f>B13+C13+D13+E13+F13+G13+H13+I13+K13+M13+J13+L13+N13+O13+P13+Q13+R13+S13</f>
        <v>0</v>
      </c>
    </row>
    <row r="14" spans="1:20" ht="12.75">
      <c r="A14" s="23" t="s">
        <v>24</v>
      </c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2"/>
      <c r="M14" s="9"/>
      <c r="N14" s="12"/>
      <c r="O14" s="12"/>
      <c r="P14" s="12"/>
      <c r="Q14" s="12"/>
      <c r="R14" s="12"/>
      <c r="S14" s="12"/>
      <c r="T14" s="16">
        <f>B14+C14+D14+E14+F14+G14+H14+I14+K14+M14+J14+L14+N14+O14+P14+Q14+R14+S14</f>
        <v>0</v>
      </c>
    </row>
    <row r="15" spans="1:20" ht="12.75">
      <c r="A15" s="24" t="s">
        <v>37</v>
      </c>
      <c r="B15" s="20">
        <f>SUM(B12:B14)</f>
        <v>6300</v>
      </c>
      <c r="C15" s="20">
        <f aca="true" t="shared" si="1" ref="C15:S15">SUM(C12:C14)</f>
        <v>7600</v>
      </c>
      <c r="D15" s="20">
        <f t="shared" si="1"/>
        <v>7600</v>
      </c>
      <c r="E15" s="20">
        <f t="shared" si="1"/>
        <v>7600</v>
      </c>
      <c r="F15" s="20">
        <f t="shared" si="1"/>
        <v>7600</v>
      </c>
      <c r="G15" s="20">
        <f t="shared" si="1"/>
        <v>7600</v>
      </c>
      <c r="H15" s="20">
        <f t="shared" si="1"/>
        <v>7600</v>
      </c>
      <c r="I15" s="20">
        <f t="shared" si="1"/>
        <v>7600</v>
      </c>
      <c r="J15" s="20">
        <f t="shared" si="1"/>
        <v>7600</v>
      </c>
      <c r="K15" s="20">
        <f t="shared" si="1"/>
        <v>7600</v>
      </c>
      <c r="L15" s="20">
        <f t="shared" si="1"/>
        <v>5100</v>
      </c>
      <c r="M15" s="20">
        <f t="shared" si="1"/>
        <v>10200</v>
      </c>
      <c r="N15" s="20">
        <f t="shared" si="1"/>
        <v>7600</v>
      </c>
      <c r="O15" s="20">
        <f t="shared" si="1"/>
        <v>7600</v>
      </c>
      <c r="P15" s="20">
        <f t="shared" si="1"/>
        <v>7600</v>
      </c>
      <c r="Q15" s="20">
        <f t="shared" si="1"/>
        <v>7600</v>
      </c>
      <c r="R15" s="20">
        <f t="shared" si="1"/>
        <v>5100</v>
      </c>
      <c r="S15" s="20">
        <f t="shared" si="1"/>
        <v>9500</v>
      </c>
      <c r="T15" s="20">
        <f>SUM(T12:T14)</f>
        <v>135000</v>
      </c>
    </row>
    <row r="16" spans="1:20" ht="12.75">
      <c r="A16" s="23" t="s">
        <v>25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10"/>
      <c r="O16" s="10"/>
      <c r="P16" s="10"/>
      <c r="Q16" s="10"/>
      <c r="R16" s="10"/>
      <c r="S16" s="39"/>
      <c r="T16" s="16">
        <f>B16+C16+D16+E16+F16+G16+H16+I16+K16+M16+J16+L16+N16+O16+P16+Q16+R16+Q16+S16</f>
        <v>0</v>
      </c>
    </row>
    <row r="17" spans="1:20" ht="12.75">
      <c r="A17" s="23" t="s">
        <v>18</v>
      </c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"/>
      <c r="N17" s="10"/>
      <c r="O17" s="10"/>
      <c r="P17" s="10"/>
      <c r="Q17" s="10"/>
      <c r="R17" s="10"/>
      <c r="S17" s="39"/>
      <c r="T17" s="16">
        <f>B17+C17+D17+E17+F17+G17+H17+I17+K17+M17+J17+L17+N17+O17+P17+Q17+R17+Q17+S17</f>
        <v>0</v>
      </c>
    </row>
    <row r="18" spans="1:20" ht="12.75">
      <c r="A18" s="23" t="s">
        <v>26</v>
      </c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"/>
      <c r="N18" s="10"/>
      <c r="O18" s="10"/>
      <c r="P18" s="10"/>
      <c r="Q18" s="10"/>
      <c r="R18" s="10"/>
      <c r="S18" s="9"/>
      <c r="T18" s="16">
        <f>B18+C18+D18+E18+F18+G18+H18+I18+K18+M18+J18+L18+N18+O18+P18+Q18+R18+Q18+S18</f>
        <v>0</v>
      </c>
    </row>
    <row r="19" spans="1:20" ht="12.75">
      <c r="A19" s="24" t="s">
        <v>38</v>
      </c>
      <c r="B19" s="20">
        <f>B16+B17+B18</f>
        <v>0</v>
      </c>
      <c r="C19" s="20">
        <f aca="true" t="shared" si="2" ref="C19:S19">C16+C17+C18</f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>T16+T17+T18</f>
        <v>0</v>
      </c>
    </row>
    <row r="20" spans="1:20" ht="12.75">
      <c r="A20" s="23" t="s">
        <v>27</v>
      </c>
      <c r="B20" s="1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9"/>
      <c r="N20" s="26"/>
      <c r="O20" s="26"/>
      <c r="P20" s="26"/>
      <c r="Q20" s="26"/>
      <c r="R20" s="26"/>
      <c r="S20" s="26"/>
      <c r="T20" s="16">
        <f>B20+C20+D20+E20+F20+G20+H20+I20+K20+M20+J20+N20+O20+P20+Q20+R20+L20+S20</f>
        <v>0</v>
      </c>
    </row>
    <row r="21" spans="1:20" ht="12.75">
      <c r="A21" s="23" t="s">
        <v>20</v>
      </c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9"/>
      <c r="N21" s="26"/>
      <c r="O21" s="26"/>
      <c r="P21" s="26"/>
      <c r="Q21" s="26"/>
      <c r="R21" s="26"/>
      <c r="S21" s="26"/>
      <c r="T21" s="16">
        <f>B21+C21+D21+E21+F21+G21+H21+I21+K21+M21+J21+N21+O21+P21+Q21+R21+L21+S21</f>
        <v>0</v>
      </c>
    </row>
    <row r="22" spans="1:20" ht="12.75">
      <c r="A22" s="23" t="s">
        <v>28</v>
      </c>
      <c r="B22" s="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9"/>
      <c r="N22" s="26"/>
      <c r="O22" s="26"/>
      <c r="P22" s="26"/>
      <c r="Q22" s="26"/>
      <c r="R22" s="26"/>
      <c r="S22" s="26"/>
      <c r="T22" s="16">
        <f>B22+C22+D22+E22+F22+G22+H22+I22+K22+M22+J22+N22+O22+P22+Q22+R22+L22+S22</f>
        <v>0</v>
      </c>
    </row>
    <row r="23" spans="1:20" ht="25.5">
      <c r="A23" s="25" t="s">
        <v>39</v>
      </c>
      <c r="B23" s="20">
        <f>B20+B21+B22</f>
        <v>0</v>
      </c>
      <c r="C23" s="20">
        <f aca="true" t="shared" si="3" ref="C23:S23">C20+C21+C22</f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>T20+T21+T22</f>
        <v>0</v>
      </c>
    </row>
    <row r="24" spans="1:20" ht="25.5">
      <c r="A24" s="21" t="s">
        <v>40</v>
      </c>
      <c r="B24" s="20">
        <f>B11+B15+B19+B23</f>
        <v>24300</v>
      </c>
      <c r="C24" s="20">
        <f aca="true" t="shared" si="4" ref="C24:S24">C11+C15+C19+C23</f>
        <v>29200</v>
      </c>
      <c r="D24" s="20">
        <f t="shared" si="4"/>
        <v>29200</v>
      </c>
      <c r="E24" s="20">
        <f t="shared" si="4"/>
        <v>29200</v>
      </c>
      <c r="F24" s="20">
        <f t="shared" si="4"/>
        <v>29200</v>
      </c>
      <c r="G24" s="20">
        <f t="shared" si="4"/>
        <v>29200</v>
      </c>
      <c r="H24" s="20">
        <f t="shared" si="4"/>
        <v>29200</v>
      </c>
      <c r="I24" s="20">
        <f t="shared" si="4"/>
        <v>29200</v>
      </c>
      <c r="J24" s="20">
        <f t="shared" si="4"/>
        <v>29200</v>
      </c>
      <c r="K24" s="20">
        <f t="shared" si="4"/>
        <v>29200</v>
      </c>
      <c r="L24" s="20">
        <f t="shared" si="4"/>
        <v>19500</v>
      </c>
      <c r="M24" s="20">
        <f t="shared" si="4"/>
        <v>39000</v>
      </c>
      <c r="N24" s="20">
        <f t="shared" si="4"/>
        <v>29200</v>
      </c>
      <c r="O24" s="20">
        <f t="shared" si="4"/>
        <v>29200</v>
      </c>
      <c r="P24" s="20">
        <f t="shared" si="4"/>
        <v>29200</v>
      </c>
      <c r="Q24" s="20">
        <f t="shared" si="4"/>
        <v>29200</v>
      </c>
      <c r="R24" s="20">
        <f t="shared" si="4"/>
        <v>19500</v>
      </c>
      <c r="S24" s="20">
        <f t="shared" si="4"/>
        <v>58100</v>
      </c>
      <c r="T24" s="22">
        <f>B24+C24+D24+E24+F24+G24+H24+I24+K24+M24+J24+L24+N24+O24+P24+Q24+R24+S24</f>
        <v>540000</v>
      </c>
    </row>
    <row r="25" spans="1:20" ht="12.7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18"/>
      <c r="T27" s="18"/>
    </row>
    <row r="28" spans="1:2" ht="12.75">
      <c r="A28" s="5" t="s">
        <v>2</v>
      </c>
      <c r="B28" s="4"/>
    </row>
    <row r="29" spans="1:3" ht="12.75">
      <c r="A29" s="43" t="s">
        <v>3</v>
      </c>
      <c r="B29" s="4">
        <f>B31-T24</f>
        <v>0</v>
      </c>
      <c r="C29" s="27"/>
    </row>
    <row r="30" spans="2:20" ht="12.75">
      <c r="B30" s="8"/>
      <c r="T30" s="1"/>
    </row>
    <row r="31" spans="1:19" ht="12.75">
      <c r="A31" s="7" t="s">
        <v>41</v>
      </c>
      <c r="B31" s="14">
        <f>B32+B33+B34+B35+B36+B37+B38</f>
        <v>540000</v>
      </c>
      <c r="D31" s="6"/>
      <c r="S31" s="1"/>
    </row>
    <row r="32" spans="1:4" ht="12.75">
      <c r="A32" s="15">
        <v>45292</v>
      </c>
      <c r="B32" s="14">
        <v>135000</v>
      </c>
      <c r="D32" s="6"/>
    </row>
    <row r="33" spans="1:4" ht="12.75">
      <c r="A33" s="15">
        <v>45323</v>
      </c>
      <c r="B33" s="14">
        <v>135000</v>
      </c>
      <c r="D33" s="6"/>
    </row>
    <row r="34" spans="1:2" ht="12.75">
      <c r="A34" s="28">
        <v>45352</v>
      </c>
      <c r="B34" s="38">
        <v>135000</v>
      </c>
    </row>
    <row r="35" spans="1:2" ht="12.75">
      <c r="A35" s="30">
        <v>45383</v>
      </c>
      <c r="B35" s="38">
        <v>135000</v>
      </c>
    </row>
    <row r="36" spans="1:2" ht="12.75">
      <c r="A36" s="30"/>
      <c r="B36" s="29"/>
    </row>
    <row r="37" spans="1:2" ht="12.75">
      <c r="A37" s="30"/>
      <c r="B37" s="29"/>
    </row>
    <row r="38" spans="1:2" ht="12.75">
      <c r="A38" s="37"/>
      <c r="B38" s="38"/>
    </row>
  </sheetData>
  <sheetProtection/>
  <mergeCells count="2">
    <mergeCell ref="A5:A6"/>
    <mergeCell ref="B5:M5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5">
      <selection activeCell="E5" sqref="E5"/>
    </sheetView>
  </sheetViews>
  <sheetFormatPr defaultColWidth="9.140625" defaultRowHeight="12.75"/>
  <cols>
    <col min="3" max="3" width="14.57421875" style="0" customWidth="1"/>
    <col min="4" max="4" width="13.140625" style="0" customWidth="1"/>
    <col min="5" max="5" width="21.57421875" style="0" customWidth="1"/>
    <col min="6" max="6" width="18.00390625" style="0" customWidth="1"/>
    <col min="7" max="7" width="9.140625" style="0" customWidth="1"/>
    <col min="8" max="8" width="20.421875" style="0" customWidth="1"/>
    <col min="9" max="9" width="13.57421875" style="0" customWidth="1"/>
  </cols>
  <sheetData>
    <row r="3" spans="2:14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2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31"/>
      <c r="C5" s="32"/>
      <c r="D5" s="33"/>
      <c r="E5" s="32"/>
      <c r="F5" s="31"/>
      <c r="G5" s="31"/>
      <c r="H5" s="32"/>
      <c r="I5" s="33"/>
      <c r="J5" s="31"/>
      <c r="K5" s="31"/>
      <c r="L5" s="31"/>
      <c r="M5" s="31"/>
      <c r="N5" s="31"/>
    </row>
    <row r="6" spans="2:14" ht="18.75">
      <c r="B6" s="31"/>
      <c r="C6" s="32"/>
      <c r="D6" s="33"/>
      <c r="E6" s="32"/>
      <c r="F6" s="31"/>
      <c r="G6" s="31"/>
      <c r="H6" s="34"/>
      <c r="I6" s="33"/>
      <c r="J6" s="31"/>
      <c r="K6" s="31"/>
      <c r="L6" s="31"/>
      <c r="M6" s="31"/>
      <c r="N6" s="31"/>
    </row>
    <row r="7" spans="2:14" ht="18.75">
      <c r="B7" s="31"/>
      <c r="C7" s="32"/>
      <c r="D7" s="33"/>
      <c r="E7" s="32"/>
      <c r="F7" s="32"/>
      <c r="G7" s="31"/>
      <c r="H7" s="34"/>
      <c r="I7" s="33"/>
      <c r="J7" s="31"/>
      <c r="K7" s="31"/>
      <c r="L7" s="31"/>
      <c r="M7" s="31"/>
      <c r="N7" s="31"/>
    </row>
    <row r="8" spans="2:14" ht="18.75">
      <c r="B8" s="31"/>
      <c r="C8" s="34"/>
      <c r="D8" s="33"/>
      <c r="E8" s="32"/>
      <c r="F8" s="32"/>
      <c r="G8" s="31"/>
      <c r="H8" s="34"/>
      <c r="I8" s="33"/>
      <c r="J8" s="31"/>
      <c r="K8" s="31"/>
      <c r="L8" s="31"/>
      <c r="M8" s="31"/>
      <c r="N8" s="31"/>
    </row>
    <row r="9" spans="2:14" ht="18.75">
      <c r="B9" s="31"/>
      <c r="C9" s="34"/>
      <c r="D9" s="33"/>
      <c r="E9" s="32"/>
      <c r="F9" s="32"/>
      <c r="G9" s="31"/>
      <c r="H9" s="34"/>
      <c r="I9" s="33"/>
      <c r="J9" s="31"/>
      <c r="K9" s="31"/>
      <c r="L9" s="31"/>
      <c r="M9" s="31"/>
      <c r="N9" s="31"/>
    </row>
    <row r="10" spans="2:14" ht="18.75">
      <c r="B10" s="31"/>
      <c r="C10" s="34"/>
      <c r="D10" s="33"/>
      <c r="E10" s="32"/>
      <c r="F10" s="32"/>
      <c r="G10" s="31"/>
      <c r="H10" s="34"/>
      <c r="I10" s="33"/>
      <c r="J10" s="31"/>
      <c r="K10" s="31"/>
      <c r="L10" s="31"/>
      <c r="M10" s="31"/>
      <c r="N10" s="31"/>
    </row>
    <row r="11" spans="2:14" ht="18.75">
      <c r="B11" s="31"/>
      <c r="C11" s="34"/>
      <c r="D11" s="33"/>
      <c r="E11" s="32"/>
      <c r="F11" s="35"/>
      <c r="G11" s="31"/>
      <c r="H11" s="34"/>
      <c r="I11" s="33"/>
      <c r="J11" s="31"/>
      <c r="K11" s="31"/>
      <c r="L11" s="31"/>
      <c r="M11" s="31"/>
      <c r="N11" s="31"/>
    </row>
    <row r="12" spans="2:14" ht="18.75">
      <c r="B12" s="31"/>
      <c r="C12" s="34"/>
      <c r="D12" s="33"/>
      <c r="E12" s="32"/>
      <c r="F12" s="31"/>
      <c r="G12" s="31"/>
      <c r="H12" s="32"/>
      <c r="I12" s="33"/>
      <c r="J12" s="31"/>
      <c r="K12" s="31"/>
      <c r="L12" s="31"/>
      <c r="M12" s="31"/>
      <c r="N12" s="31"/>
    </row>
    <row r="13" spans="2:14" ht="18.75">
      <c r="B13" s="31"/>
      <c r="C13" s="34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14" ht="18.75">
      <c r="B14" s="31"/>
      <c r="C14" s="32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4" ht="18.75">
      <c r="B15" s="31"/>
      <c r="C15" s="35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ht="12.7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18.75">
      <c r="B17" s="31"/>
      <c r="C17" s="31"/>
      <c r="D17" s="32"/>
      <c r="E17" s="33"/>
      <c r="F17" s="32"/>
      <c r="G17" s="31"/>
      <c r="H17" s="31"/>
      <c r="I17" s="31"/>
      <c r="J17" s="31"/>
      <c r="K17" s="31"/>
      <c r="L17" s="31"/>
      <c r="M17" s="31"/>
      <c r="N17" s="31"/>
    </row>
    <row r="18" spans="2:14" ht="18.75">
      <c r="B18" s="31"/>
      <c r="C18" s="31"/>
      <c r="D18" s="34"/>
      <c r="E18" s="33"/>
      <c r="F18" s="32"/>
      <c r="G18" s="31"/>
      <c r="H18" s="31"/>
      <c r="I18" s="31"/>
      <c r="J18" s="31"/>
      <c r="K18" s="31"/>
      <c r="L18" s="31"/>
      <c r="M18" s="31"/>
      <c r="N18" s="31"/>
    </row>
    <row r="19" spans="2:14" ht="18.75">
      <c r="B19" s="31"/>
      <c r="C19" s="31"/>
      <c r="D19" s="34"/>
      <c r="E19" s="33"/>
      <c r="F19" s="32"/>
      <c r="G19" s="31"/>
      <c r="H19" s="31"/>
      <c r="I19" s="31"/>
      <c r="J19" s="31"/>
      <c r="K19" s="31"/>
      <c r="L19" s="31"/>
      <c r="M19" s="31"/>
      <c r="N19" s="31"/>
    </row>
    <row r="20" spans="2:14" ht="18.75">
      <c r="B20" s="31"/>
      <c r="C20" s="31"/>
      <c r="D20" s="34"/>
      <c r="E20" s="33"/>
      <c r="F20" s="32"/>
      <c r="G20" s="31"/>
      <c r="H20" s="31"/>
      <c r="I20" s="31"/>
      <c r="J20" s="31"/>
      <c r="K20" s="31"/>
      <c r="L20" s="31"/>
      <c r="M20" s="31"/>
      <c r="N20" s="31"/>
    </row>
    <row r="21" spans="2:7" ht="18.75">
      <c r="B21" s="31"/>
      <c r="C21" s="31"/>
      <c r="D21" s="34"/>
      <c r="E21" s="33"/>
      <c r="F21" s="32"/>
      <c r="G21" s="31"/>
    </row>
    <row r="22" spans="2:7" ht="18.75">
      <c r="B22" s="31"/>
      <c r="C22" s="31"/>
      <c r="D22" s="34"/>
      <c r="E22" s="33"/>
      <c r="F22" s="32"/>
      <c r="G22" s="31"/>
    </row>
    <row r="23" spans="2:7" ht="18.75">
      <c r="B23" s="31"/>
      <c r="C23" s="31"/>
      <c r="D23" s="34"/>
      <c r="E23" s="33"/>
      <c r="F23" s="32"/>
      <c r="G23" s="31"/>
    </row>
    <row r="24" spans="2:7" ht="18.75">
      <c r="B24" s="31"/>
      <c r="C24" s="31"/>
      <c r="D24" s="32"/>
      <c r="E24" s="33"/>
      <c r="F24" s="32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ci@casacl.ro</cp:lastModifiedBy>
  <cp:lastPrinted>2023-12-13T08:14:17Z</cp:lastPrinted>
  <dcterms:created xsi:type="dcterms:W3CDTF">2007-02-14T09:57:22Z</dcterms:created>
  <dcterms:modified xsi:type="dcterms:W3CDTF">2024-04-04T08:04:35Z</dcterms:modified>
  <cp:category/>
  <cp:version/>
  <cp:contentType/>
  <cp:contentStatus/>
</cp:coreProperties>
</file>